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860" yWindow="0" windowWidth="10470" windowHeight="5745"/>
  </bookViews>
  <sheets>
    <sheet name="CURRENT" sheetId="2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/>
  <c r="C25" l="1"/>
  <c r="C26" s="1"/>
  <c r="B25"/>
  <c r="C30" l="1"/>
  <c r="C32"/>
  <c r="C31"/>
  <c r="C29"/>
  <c r="C28"/>
  <c r="B26"/>
  <c r="D25"/>
  <c r="C34"/>
  <c r="F12"/>
  <c r="E12"/>
  <c r="C12"/>
  <c r="B12"/>
  <c r="B31" l="1"/>
  <c r="B32"/>
  <c r="D32" s="1"/>
  <c r="B30"/>
  <c r="B29"/>
  <c r="D26"/>
  <c r="D30"/>
  <c r="D29"/>
  <c r="D31"/>
  <c r="B34"/>
  <c r="D34" s="1"/>
  <c r="B28"/>
  <c r="D28" s="1"/>
  <c r="F6"/>
  <c r="E11" s="1"/>
  <c r="E13" s="1"/>
  <c r="E6"/>
  <c r="D6"/>
  <c r="C6"/>
  <c r="B6"/>
  <c r="C11" s="1"/>
  <c r="C17" s="1"/>
  <c r="C18" l="1"/>
  <c r="C19"/>
  <c r="C16"/>
  <c r="F11"/>
  <c r="F13" s="1"/>
  <c r="F15" s="1"/>
  <c r="B11"/>
  <c r="C15"/>
  <c r="C21" s="1"/>
  <c r="D11"/>
  <c r="D13" s="1"/>
  <c r="D15" s="1"/>
  <c r="F16" l="1"/>
  <c r="F19"/>
  <c r="F18"/>
  <c r="F17"/>
  <c r="D16"/>
  <c r="D19"/>
  <c r="D18"/>
  <c r="D17"/>
  <c r="B18"/>
  <c r="B17"/>
  <c r="B16"/>
  <c r="B19"/>
  <c r="G19" s="1"/>
  <c r="F21"/>
  <c r="B15"/>
  <c r="G16"/>
  <c r="D21"/>
  <c r="G18" l="1"/>
  <c r="B21"/>
  <c r="G15"/>
  <c r="G21" s="1"/>
  <c r="H15"/>
  <c r="G17"/>
  <c r="H18" l="1"/>
  <c r="H19"/>
  <c r="H17"/>
  <c r="H16"/>
  <c r="H21"/>
</calcChain>
</file>

<file path=xl/sharedStrings.xml><?xml version="1.0" encoding="utf-8"?>
<sst xmlns="http://schemas.openxmlformats.org/spreadsheetml/2006/main" count="50" uniqueCount="37">
  <si>
    <t>8-wk H</t>
  </si>
  <si>
    <t>12 wk H</t>
  </si>
  <si>
    <t>24 wk H</t>
  </si>
  <si>
    <t>0% Rebate</t>
  </si>
  <si>
    <t>20% Rebate</t>
  </si>
  <si>
    <t>25% Rebate</t>
  </si>
  <si>
    <t>30% Rebate</t>
  </si>
  <si>
    <t>40% Rebate</t>
  </si>
  <si>
    <t>WAC (4-wk):</t>
  </si>
  <si>
    <t>n=</t>
  </si>
  <si>
    <t>HARVONI</t>
  </si>
  <si>
    <t>METAVIR FIBROSIS SCORE</t>
  </si>
  <si>
    <t>F0</t>
  </si>
  <si>
    <t>F1</t>
  </si>
  <si>
    <t>F2</t>
  </si>
  <si>
    <t>F3</t>
  </si>
  <si>
    <t>F4</t>
  </si>
  <si>
    <t>% of n</t>
  </si>
  <si>
    <t>Cost per patient</t>
  </si>
  <si>
    <t>12 wk HR</t>
  </si>
  <si>
    <t>n per treatment</t>
  </si>
  <si>
    <t>Option A</t>
  </si>
  <si>
    <t>Option B</t>
  </si>
  <si>
    <t>OPTION A TOTAL</t>
  </si>
  <si>
    <t>Enter custom rebate below</t>
  </si>
  <si>
    <t>OPTION B TOTAL</t>
  </si>
  <si>
    <t>% of n that is tx naïve + baseline HCV RNA &lt; 6 million IU/ml</t>
  </si>
  <si>
    <t xml:space="preserve">VIEKIRA </t>
  </si>
  <si>
    <t xml:space="preserve">12 wk V + R </t>
  </si>
  <si>
    <t xml:space="preserve">24 wk V + R </t>
  </si>
  <si>
    <t>Treatment:</t>
  </si>
  <si>
    <t>red font = calculated</t>
  </si>
  <si>
    <t>white font = variable</t>
  </si>
  <si>
    <t>TOTAL</t>
  </si>
  <si>
    <t>Option A Cost</t>
  </si>
  <si>
    <t>Option B Cost</t>
  </si>
  <si>
    <t>Treatment Costs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</si>
</sst>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\ &quot;$&quot;#.#,,&quot; M&quot;;"/>
    <numFmt numFmtId="167" formatCode="&quot;$&quot;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8"/>
      <name val="Arial"/>
      <family val="2"/>
    </font>
    <font>
      <b/>
      <sz val="18"/>
      <color rgb="FF000000"/>
      <name val="Arial"/>
      <family val="2"/>
    </font>
    <font>
      <b/>
      <sz val="18"/>
      <color rgb="FFFF0000"/>
      <name val="Arial"/>
      <family val="2"/>
    </font>
    <font>
      <b/>
      <sz val="20"/>
      <color rgb="FFFFFFFF"/>
      <name val="Arial"/>
      <family val="2"/>
    </font>
    <font>
      <b/>
      <sz val="20"/>
      <color theme="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2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E67C8"/>
        <bgColor indexed="64"/>
      </patternFill>
    </fill>
    <fill>
      <patternFill patternType="solid">
        <fgColor rgb="FFD0D3EB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FFFF0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00"/>
      </right>
      <top/>
      <bottom style="medium">
        <color rgb="FFFFFFFF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E9EBF5"/>
      </left>
      <right style="medium">
        <color rgb="FFE9EBF5"/>
      </right>
      <top style="medium">
        <color rgb="FFE9EBF5"/>
      </top>
      <bottom style="medium">
        <color rgb="FFE9EBF5"/>
      </bottom>
      <diagonal/>
    </border>
    <border>
      <left/>
      <right/>
      <top style="medium">
        <color theme="0"/>
      </top>
      <bottom/>
      <diagonal/>
    </border>
    <border>
      <left style="medium">
        <color rgb="FFFFFFFF"/>
      </left>
      <right style="medium">
        <color rgb="FFE9EBF5"/>
      </right>
      <top style="medium">
        <color rgb="FFFFFFFF"/>
      </top>
      <bottom style="medium">
        <color rgb="FFE9EBF5"/>
      </bottom>
      <diagonal/>
    </border>
    <border>
      <left style="medium">
        <color rgb="FFE9EBF5"/>
      </left>
      <right style="medium">
        <color rgb="FFE9EBF5"/>
      </right>
      <top style="medium">
        <color rgb="FFFFFFFF"/>
      </top>
      <bottom style="medium">
        <color rgb="FFE9EBF5"/>
      </bottom>
      <diagonal/>
    </border>
    <border>
      <left style="medium">
        <color rgb="FFE9EBF5"/>
      </left>
      <right style="medium">
        <color rgb="FFFFFF00"/>
      </right>
      <top style="medium">
        <color rgb="FFFFFFFF"/>
      </top>
      <bottom style="medium">
        <color rgb="FFE9EBF5"/>
      </bottom>
      <diagonal/>
    </border>
    <border>
      <left style="medium">
        <color rgb="FFFFFFFF"/>
      </left>
      <right style="medium">
        <color rgb="FFE9EBF5"/>
      </right>
      <top style="medium">
        <color rgb="FFE9EBF5"/>
      </top>
      <bottom style="medium">
        <color rgb="FFE9EBF5"/>
      </bottom>
      <diagonal/>
    </border>
    <border>
      <left style="medium">
        <color rgb="FFE9EBF5"/>
      </left>
      <right style="medium">
        <color rgb="FFFFFF00"/>
      </right>
      <top style="medium">
        <color rgb="FFE9EBF5"/>
      </top>
      <bottom style="medium">
        <color rgb="FFE9EBF5"/>
      </bottom>
      <diagonal/>
    </border>
    <border>
      <left/>
      <right style="medium">
        <color rgb="FFE9EBF5"/>
      </right>
      <top style="medium">
        <color rgb="FFE9EBF5"/>
      </top>
      <bottom style="medium">
        <color rgb="FFE9EBF5"/>
      </bottom>
      <diagonal/>
    </border>
    <border>
      <left style="medium">
        <color rgb="FFFFFFFF"/>
      </left>
      <right style="medium">
        <color rgb="FFE9EBF5"/>
      </right>
      <top style="medium">
        <color rgb="FFE9EBF5"/>
      </top>
      <bottom style="medium">
        <color rgb="FFFFFFFF"/>
      </bottom>
      <diagonal/>
    </border>
    <border>
      <left style="medium">
        <color rgb="FFE9EBF5"/>
      </left>
      <right style="medium">
        <color rgb="FFE9EBF5"/>
      </right>
      <top style="medium">
        <color rgb="FFE9EBF5"/>
      </top>
      <bottom style="medium">
        <color rgb="FFFFFFFF"/>
      </bottom>
      <diagonal/>
    </border>
    <border>
      <left style="medium">
        <color rgb="FFE9EBF5"/>
      </left>
      <right style="medium">
        <color rgb="FFFFFF00"/>
      </right>
      <top style="medium">
        <color rgb="FFE9EBF5"/>
      </top>
      <bottom style="medium">
        <color rgb="FFFFFFFF"/>
      </bottom>
      <diagonal/>
    </border>
    <border>
      <left style="medium">
        <color rgb="FFFFFF00"/>
      </left>
      <right style="medium">
        <color rgb="FFE9EBF5"/>
      </right>
      <top style="medium">
        <color rgb="FFFFFFFF"/>
      </top>
      <bottom style="medium">
        <color rgb="FFE9EBF5"/>
      </bottom>
      <diagonal/>
    </border>
    <border>
      <left style="medium">
        <color rgb="FFFFFF00"/>
      </left>
      <right style="medium">
        <color rgb="FFE9EBF5"/>
      </right>
      <top style="medium">
        <color rgb="FFE9EBF5"/>
      </top>
      <bottom style="medium">
        <color rgb="FFE9EBF5"/>
      </bottom>
      <diagonal/>
    </border>
    <border>
      <left style="medium">
        <color rgb="FFFFFF00"/>
      </left>
      <right style="medium">
        <color rgb="FFE9EBF5"/>
      </right>
      <top style="medium">
        <color rgb="FFE9EBF5"/>
      </top>
      <bottom style="medium">
        <color rgb="FFFFFF00"/>
      </bottom>
      <diagonal/>
    </border>
    <border>
      <left style="medium">
        <color rgb="FFE9EBF5"/>
      </left>
      <right style="medium">
        <color rgb="FFFFFF00"/>
      </right>
      <top style="medium">
        <color rgb="FFE9EBF5"/>
      </top>
      <bottom style="medium">
        <color rgb="FFFFFF00"/>
      </bottom>
      <diagonal/>
    </border>
    <border>
      <left/>
      <right/>
      <top/>
      <bottom style="medium">
        <color rgb="FFFFFFF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FFFFFF"/>
      </left>
      <right style="medium">
        <color rgb="FFFF0000"/>
      </right>
      <top style="medium">
        <color rgb="FFFFFFFF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3" fillId="3" borderId="2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9" fontId="2" fillId="5" borderId="2" xfId="1" applyFont="1" applyFill="1" applyBorder="1" applyAlignment="1">
      <alignment horizontal="center" vertical="center" wrapText="1" readingOrder="1"/>
    </xf>
    <xf numFmtId="9" fontId="2" fillId="5" borderId="4" xfId="1" applyFont="1" applyFill="1" applyBorder="1" applyAlignment="1">
      <alignment horizontal="center" vertical="center" wrapText="1" readingOrder="1"/>
    </xf>
    <xf numFmtId="9" fontId="2" fillId="5" borderId="5" xfId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readingOrder="1"/>
    </xf>
    <xf numFmtId="0" fontId="6" fillId="2" borderId="0" xfId="0" applyFont="1" applyFill="1" applyBorder="1" applyAlignment="1">
      <alignment horizontal="right" vertical="center" wrapText="1" readingOrder="1"/>
    </xf>
    <xf numFmtId="6" fontId="7" fillId="5" borderId="0" xfId="0" applyNumberFormat="1" applyFont="1" applyFill="1" applyBorder="1" applyAlignment="1">
      <alignment horizontal="left" vertical="center" wrapText="1" readingOrder="1"/>
    </xf>
    <xf numFmtId="0" fontId="6" fillId="5" borderId="0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right" vertical="center" wrapText="1" readingOrder="1"/>
    </xf>
    <xf numFmtId="43" fontId="4" fillId="4" borderId="3" xfId="0" applyNumberFormat="1" applyFont="1" applyFill="1" applyBorder="1" applyAlignment="1">
      <alignment horizontal="center" vertical="center" wrapText="1" readingOrder="1"/>
    </xf>
    <xf numFmtId="43" fontId="4" fillId="4" borderId="7" xfId="0" applyNumberFormat="1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4" borderId="8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164" fontId="5" fillId="0" borderId="0" xfId="0" applyNumberFormat="1" applyFont="1" applyAlignment="1">
      <alignment horizontal="center" vertical="center" readingOrder="1"/>
    </xf>
    <xf numFmtId="0" fontId="9" fillId="0" borderId="0" xfId="0" applyFont="1" applyAlignment="1">
      <alignment horizontal="right" vertical="center" readingOrder="1"/>
    </xf>
    <xf numFmtId="167" fontId="9" fillId="0" borderId="0" xfId="0" applyNumberFormat="1" applyFont="1" applyAlignment="1">
      <alignment horizontal="center" vertical="center" readingOrder="1"/>
    </xf>
    <xf numFmtId="44" fontId="9" fillId="0" borderId="0" xfId="0" applyNumberFormat="1" applyFont="1" applyAlignment="1">
      <alignment horizontal="center" vertical="center" readingOrder="1"/>
    </xf>
    <xf numFmtId="0" fontId="3" fillId="6" borderId="3" xfId="0" applyFont="1" applyFill="1" applyBorder="1" applyAlignment="1">
      <alignment horizontal="right" vertical="center" wrapText="1" readingOrder="1"/>
    </xf>
    <xf numFmtId="0" fontId="9" fillId="6" borderId="3" xfId="0" applyFont="1" applyFill="1" applyBorder="1" applyAlignment="1">
      <alignment horizontal="center" vertical="center" wrapText="1" readingOrder="1"/>
    </xf>
    <xf numFmtId="0" fontId="4" fillId="4" borderId="0" xfId="0" applyFont="1" applyFill="1" applyBorder="1" applyAlignment="1">
      <alignment horizontal="center" vertical="center" wrapText="1" readingOrder="1"/>
    </xf>
    <xf numFmtId="0" fontId="4" fillId="4" borderId="10" xfId="0" applyFont="1" applyFill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readingOrder="1"/>
    </xf>
    <xf numFmtId="165" fontId="2" fillId="5" borderId="11" xfId="3" applyNumberFormat="1" applyFont="1" applyFill="1" applyBorder="1" applyAlignment="1">
      <alignment horizontal="center" vertical="center" wrapText="1" readingOrder="1"/>
    </xf>
    <xf numFmtId="0" fontId="4" fillId="4" borderId="13" xfId="0" applyFont="1" applyFill="1" applyBorder="1" applyAlignment="1">
      <alignment horizontal="center" vertical="center" wrapText="1" readingOrder="1"/>
    </xf>
    <xf numFmtId="0" fontId="5" fillId="0" borderId="14" xfId="0" applyFont="1" applyBorder="1" applyAlignment="1">
      <alignment horizontal="center" vertical="center" readingOrder="1"/>
    </xf>
    <xf numFmtId="43" fontId="4" fillId="4" borderId="0" xfId="0" applyNumberFormat="1" applyFont="1" applyFill="1" applyBorder="1" applyAlignment="1">
      <alignment horizontal="center" vertical="center" wrapText="1" readingOrder="1"/>
    </xf>
    <xf numFmtId="0" fontId="4" fillId="6" borderId="7" xfId="0" applyFont="1" applyFill="1" applyBorder="1" applyAlignment="1">
      <alignment horizontal="center" vertical="center" wrapText="1" readingOrder="1"/>
    </xf>
    <xf numFmtId="165" fontId="5" fillId="0" borderId="3" xfId="3" applyNumberFormat="1" applyFont="1" applyFill="1" applyBorder="1" applyAlignment="1">
      <alignment horizontal="center" vertical="center" wrapText="1" readingOrder="1"/>
    </xf>
    <xf numFmtId="165" fontId="5" fillId="0" borderId="7" xfId="3" applyNumberFormat="1" applyFont="1" applyFill="1" applyBorder="1" applyAlignment="1">
      <alignment horizontal="center" vertical="center" wrapText="1" readingOrder="1"/>
    </xf>
    <xf numFmtId="166" fontId="5" fillId="0" borderId="12" xfId="0" applyNumberFormat="1" applyFont="1" applyFill="1" applyBorder="1" applyAlignment="1">
      <alignment horizontal="center" vertical="center" wrapText="1" readingOrder="1"/>
    </xf>
    <xf numFmtId="166" fontId="5" fillId="0" borderId="15" xfId="0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5" fillId="0" borderId="2" xfId="2" applyNumberFormat="1" applyFont="1" applyFill="1" applyBorder="1" applyAlignment="1">
      <alignment horizontal="center" vertical="center" wrapText="1" readingOrder="1"/>
    </xf>
    <xf numFmtId="9" fontId="4" fillId="0" borderId="4" xfId="0" applyNumberFormat="1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right" vertical="center" wrapText="1" readingOrder="1"/>
    </xf>
    <xf numFmtId="0" fontId="3" fillId="4" borderId="7" xfId="0" applyFont="1" applyFill="1" applyBorder="1" applyAlignment="1">
      <alignment horizontal="right" vertical="center" wrapText="1" readingOrder="1"/>
    </xf>
    <xf numFmtId="0" fontId="4" fillId="3" borderId="6" xfId="0" applyFont="1" applyFill="1" applyBorder="1" applyAlignment="1">
      <alignment horizontal="right" vertical="center" wrapText="1" readingOrder="1"/>
    </xf>
    <xf numFmtId="0" fontId="4" fillId="4" borderId="6" xfId="0" applyFont="1" applyFill="1" applyBorder="1" applyAlignment="1">
      <alignment horizontal="right" vertical="center" wrapText="1" readingOrder="1"/>
    </xf>
    <xf numFmtId="0" fontId="4" fillId="4" borderId="21" xfId="0" applyFont="1" applyFill="1" applyBorder="1" applyAlignment="1">
      <alignment horizontal="center" vertical="center" wrapText="1" readingOrder="1"/>
    </xf>
    <xf numFmtId="9" fontId="5" fillId="0" borderId="21" xfId="0" applyNumberFormat="1" applyFont="1" applyFill="1" applyBorder="1" applyAlignment="1">
      <alignment horizontal="center" vertical="center" wrapText="1" readingOrder="1"/>
    </xf>
    <xf numFmtId="9" fontId="5" fillId="0" borderId="21" xfId="1" applyFont="1" applyFill="1" applyBorder="1" applyAlignment="1">
      <alignment horizontal="center" vertical="center" wrapText="1" readingOrder="1"/>
    </xf>
    <xf numFmtId="1" fontId="5" fillId="0" borderId="21" xfId="0" applyNumberFormat="1" applyFont="1" applyFill="1" applyBorder="1" applyAlignment="1">
      <alignment horizontal="center" vertical="center" wrapText="1" readingOrder="1"/>
    </xf>
    <xf numFmtId="164" fontId="5" fillId="0" borderId="21" xfId="2" applyNumberFormat="1" applyFont="1" applyFill="1" applyBorder="1" applyAlignment="1">
      <alignment horizontal="center" vertical="center" wrapText="1" readingOrder="1"/>
    </xf>
    <xf numFmtId="165" fontId="2" fillId="5" borderId="21" xfId="3" applyNumberFormat="1" applyFont="1" applyFill="1" applyBorder="1" applyAlignment="1">
      <alignment horizontal="center" vertical="center" wrapText="1" readingOrder="1"/>
    </xf>
    <xf numFmtId="44" fontId="9" fillId="0" borderId="21" xfId="0" applyNumberFormat="1" applyFont="1" applyBorder="1" applyAlignment="1">
      <alignment horizontal="center" vertical="center" readingOrder="1"/>
    </xf>
    <xf numFmtId="166" fontId="5" fillId="0" borderId="21" xfId="0" applyNumberFormat="1" applyFont="1" applyFill="1" applyBorder="1" applyAlignment="1">
      <alignment horizontal="center" vertical="center" wrapText="1" readingOrder="1"/>
    </xf>
    <xf numFmtId="0" fontId="9" fillId="0" borderId="21" xfId="0" applyFont="1" applyBorder="1" applyAlignment="1">
      <alignment horizontal="center" vertical="center" readingOrder="1"/>
    </xf>
    <xf numFmtId="166" fontId="5" fillId="0" borderId="23" xfId="0" applyNumberFormat="1" applyFont="1" applyFill="1" applyBorder="1" applyAlignment="1">
      <alignment horizontal="center" vertical="center" wrapText="1" readingOrder="1"/>
    </xf>
    <xf numFmtId="166" fontId="5" fillId="0" borderId="24" xfId="0" applyNumberFormat="1" applyFont="1" applyFill="1" applyBorder="1" applyAlignment="1">
      <alignment horizontal="center" vertical="center" wrapText="1" readingOrder="1"/>
    </xf>
    <xf numFmtId="166" fontId="5" fillId="0" borderId="25" xfId="0" applyNumberFormat="1" applyFont="1" applyFill="1" applyBorder="1" applyAlignment="1">
      <alignment horizontal="center" vertical="center" wrapText="1" readingOrder="1"/>
    </xf>
    <xf numFmtId="166" fontId="5" fillId="0" borderId="26" xfId="0" applyNumberFormat="1" applyFont="1" applyFill="1" applyBorder="1" applyAlignment="1">
      <alignment horizontal="center" vertical="center" wrapText="1" readingOrder="1"/>
    </xf>
    <xf numFmtId="166" fontId="5" fillId="0" borderId="27" xfId="0" applyNumberFormat="1" applyFont="1" applyFill="1" applyBorder="1" applyAlignment="1">
      <alignment horizontal="center" vertical="center" wrapText="1" readingOrder="1"/>
    </xf>
    <xf numFmtId="166" fontId="5" fillId="0" borderId="29" xfId="0" applyNumberFormat="1" applyFont="1" applyFill="1" applyBorder="1" applyAlignment="1">
      <alignment horizontal="center" vertical="center" wrapText="1" readingOrder="1"/>
    </xf>
    <xf numFmtId="166" fontId="5" fillId="0" borderId="30" xfId="0" applyNumberFormat="1" applyFont="1" applyFill="1" applyBorder="1" applyAlignment="1">
      <alignment horizontal="center" vertical="center" wrapText="1" readingOrder="1"/>
    </xf>
    <xf numFmtId="166" fontId="5" fillId="0" borderId="31" xfId="0" applyNumberFormat="1" applyFont="1" applyFill="1" applyBorder="1" applyAlignment="1">
      <alignment horizontal="center" vertical="center" wrapText="1" readingOrder="1"/>
    </xf>
    <xf numFmtId="166" fontId="5" fillId="0" borderId="32" xfId="0" applyNumberFormat="1" applyFont="1" applyFill="1" applyBorder="1" applyAlignment="1">
      <alignment horizontal="center" vertical="center" wrapText="1" readingOrder="1"/>
    </xf>
    <xf numFmtId="166" fontId="5" fillId="0" borderId="33" xfId="0" applyNumberFormat="1" applyFont="1" applyFill="1" applyBorder="1" applyAlignment="1">
      <alignment horizontal="center" vertical="center" wrapText="1" readingOrder="1"/>
    </xf>
    <xf numFmtId="166" fontId="5" fillId="0" borderId="34" xfId="0" applyNumberFormat="1" applyFont="1" applyFill="1" applyBorder="1" applyAlignment="1">
      <alignment horizontal="center" vertical="center" wrapText="1" readingOrder="1"/>
    </xf>
    <xf numFmtId="166" fontId="5" fillId="0" borderId="35" xfId="0" applyNumberFormat="1" applyFont="1" applyFill="1" applyBorder="1" applyAlignment="1">
      <alignment horizontal="center" vertical="center" wrapText="1" readingOrder="1"/>
    </xf>
    <xf numFmtId="164" fontId="5" fillId="0" borderId="4" xfId="2" applyNumberFormat="1" applyFont="1" applyFill="1" applyBorder="1" applyAlignment="1">
      <alignment horizontal="center" vertical="center" wrapText="1" readingOrder="1"/>
    </xf>
    <xf numFmtId="165" fontId="5" fillId="0" borderId="36" xfId="3" applyNumberFormat="1" applyFont="1" applyFill="1" applyBorder="1" applyAlignment="1">
      <alignment horizontal="center" vertical="center" wrapText="1" readingOrder="1"/>
    </xf>
    <xf numFmtId="166" fontId="5" fillId="0" borderId="36" xfId="0" applyNumberFormat="1" applyFont="1" applyFill="1" applyBorder="1" applyAlignment="1">
      <alignment horizontal="center" vertical="center" wrapText="1" readingOrder="1"/>
    </xf>
    <xf numFmtId="0" fontId="3" fillId="8" borderId="16" xfId="0" applyFont="1" applyFill="1" applyBorder="1" applyAlignment="1">
      <alignment horizontal="center" vertical="center" wrapText="1" readingOrder="1"/>
    </xf>
    <xf numFmtId="0" fontId="3" fillId="8" borderId="17" xfId="0" applyFont="1" applyFill="1" applyBorder="1" applyAlignment="1">
      <alignment horizontal="center" vertical="center" wrapText="1" readingOrder="1"/>
    </xf>
    <xf numFmtId="0" fontId="5" fillId="0" borderId="38" xfId="0" applyFont="1" applyFill="1" applyBorder="1" applyAlignment="1">
      <alignment vertical="center" wrapText="1" readingOrder="1"/>
    </xf>
    <xf numFmtId="0" fontId="5" fillId="0" borderId="39" xfId="0" applyFont="1" applyFill="1" applyBorder="1" applyAlignment="1">
      <alignment vertical="center" wrapText="1" readingOrder="1"/>
    </xf>
    <xf numFmtId="0" fontId="5" fillId="0" borderId="40" xfId="0" applyFont="1" applyFill="1" applyBorder="1" applyAlignment="1">
      <alignment vertical="center" wrapText="1" readingOrder="1"/>
    </xf>
    <xf numFmtId="0" fontId="5" fillId="0" borderId="41" xfId="0" applyFont="1" applyFill="1" applyBorder="1" applyAlignment="1">
      <alignment vertical="center" wrapText="1" readingOrder="1"/>
    </xf>
    <xf numFmtId="0" fontId="5" fillId="0" borderId="42" xfId="0" applyFont="1" applyFill="1" applyBorder="1" applyAlignment="1">
      <alignment vertical="center" wrapText="1" readingOrder="1"/>
    </xf>
    <xf numFmtId="0" fontId="5" fillId="0" borderId="37" xfId="0" applyFont="1" applyFill="1" applyBorder="1" applyAlignment="1">
      <alignment horizontal="center" vertical="center" wrapText="1" readingOrder="1"/>
    </xf>
    <xf numFmtId="9" fontId="5" fillId="0" borderId="39" xfId="0" applyNumberFormat="1" applyFont="1" applyFill="1" applyBorder="1" applyAlignment="1">
      <alignment horizontal="center" vertical="center" wrapText="1" readingOrder="1"/>
    </xf>
    <xf numFmtId="0" fontId="9" fillId="0" borderId="8" xfId="0" applyFont="1" applyBorder="1" applyAlignment="1">
      <alignment horizontal="center" vertical="center" readingOrder="1"/>
    </xf>
    <xf numFmtId="0" fontId="9" fillId="0" borderId="43" xfId="0" applyFont="1" applyBorder="1" applyAlignment="1">
      <alignment horizontal="center" vertical="center" readingOrder="1"/>
    </xf>
    <xf numFmtId="0" fontId="9" fillId="0" borderId="0" xfId="0" applyFont="1" applyFill="1" applyAlignment="1">
      <alignment horizontal="center" vertical="center" readingOrder="1"/>
    </xf>
    <xf numFmtId="0" fontId="9" fillId="0" borderId="28" xfId="0" applyFont="1" applyFill="1" applyBorder="1" applyAlignment="1">
      <alignment horizontal="center" vertical="center" readingOrder="1"/>
    </xf>
    <xf numFmtId="0" fontId="9" fillId="0" borderId="21" xfId="0" applyFont="1" applyFill="1" applyBorder="1" applyAlignment="1">
      <alignment horizontal="center" vertical="center" readingOrder="1"/>
    </xf>
    <xf numFmtId="0" fontId="9" fillId="0" borderId="27" xfId="0" applyFont="1" applyFill="1" applyBorder="1" applyAlignment="1">
      <alignment horizontal="center" vertical="center" readingOrder="1"/>
    </xf>
    <xf numFmtId="0" fontId="9" fillId="0" borderId="33" xfId="0" applyFont="1" applyFill="1" applyBorder="1" applyAlignment="1">
      <alignment horizontal="center" vertical="center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0" xfId="0" applyFont="1" applyFill="1" applyBorder="1" applyAlignment="1">
      <alignment horizontal="center" vertical="center" wrapText="1" readingOrder="1"/>
    </xf>
    <xf numFmtId="43" fontId="4" fillId="4" borderId="0" xfId="0" applyNumberFormat="1" applyFont="1" applyFill="1" applyBorder="1" applyAlignment="1">
      <alignment horizontal="center" vertical="center" wrapText="1" readingOrder="1"/>
    </xf>
    <xf numFmtId="0" fontId="9" fillId="6" borderId="7" xfId="0" applyFont="1" applyFill="1" applyBorder="1" applyAlignment="1">
      <alignment horizontal="center" vertical="center" wrapText="1" readingOrder="1"/>
    </xf>
    <xf numFmtId="0" fontId="9" fillId="6" borderId="9" xfId="0" applyFont="1" applyFill="1" applyBorder="1" applyAlignment="1">
      <alignment horizontal="center" vertical="center" wrapText="1" readingOrder="1"/>
    </xf>
    <xf numFmtId="166" fontId="5" fillId="0" borderId="24" xfId="0" applyNumberFormat="1" applyFont="1" applyFill="1" applyBorder="1" applyAlignment="1">
      <alignment horizontal="center" vertical="center" wrapText="1" readingOrder="1"/>
    </xf>
    <xf numFmtId="0" fontId="8" fillId="2" borderId="18" xfId="0" applyFont="1" applyFill="1" applyBorder="1" applyAlignment="1">
      <alignment horizontal="center" vertical="center" wrapText="1" readingOrder="1"/>
    </xf>
    <xf numFmtId="0" fontId="8" fillId="2" borderId="19" xfId="0" applyFont="1" applyFill="1" applyBorder="1" applyAlignment="1">
      <alignment horizontal="center" vertical="center" wrapText="1" readingOrder="1"/>
    </xf>
    <xf numFmtId="0" fontId="8" fillId="2" borderId="20" xfId="0" applyFont="1" applyFill="1" applyBorder="1" applyAlignment="1">
      <alignment horizontal="center" vertical="center" wrapText="1" readingOrder="1"/>
    </xf>
    <xf numFmtId="0" fontId="6" fillId="2" borderId="0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8" fillId="7" borderId="18" xfId="0" applyFont="1" applyFill="1" applyBorder="1" applyAlignment="1">
      <alignment horizontal="center" vertical="center" wrapText="1" readingOrder="1"/>
    </xf>
    <xf numFmtId="0" fontId="8" fillId="7" borderId="22" xfId="0" applyFont="1" applyFill="1" applyBorder="1" applyAlignment="1">
      <alignment horizontal="center" vertical="center" wrapText="1" readingOrder="1"/>
    </xf>
    <xf numFmtId="0" fontId="8" fillId="7" borderId="19" xfId="0" applyFont="1" applyFill="1" applyBorder="1" applyAlignment="1">
      <alignment horizontal="center" vertical="center" wrapText="1" readingOrder="1"/>
    </xf>
    <xf numFmtId="0" fontId="8" fillId="7" borderId="20" xfId="0" applyFont="1" applyFill="1" applyBorder="1" applyAlignment="1">
      <alignment horizontal="center" vertical="center" wrapText="1" readingOrder="1"/>
    </xf>
    <xf numFmtId="9" fontId="2" fillId="0" borderId="4" xfId="1" applyFont="1" applyFill="1" applyBorder="1" applyAlignment="1">
      <alignment horizontal="center" vertical="center" wrapText="1" readingOrder="1"/>
    </xf>
    <xf numFmtId="9" fontId="2" fillId="0" borderId="0" xfId="1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right" vertical="center" wrapText="1" readingOrder="1"/>
    </xf>
    <xf numFmtId="0" fontId="6" fillId="2" borderId="0" xfId="0" applyFont="1" applyFill="1" applyBorder="1" applyAlignment="1">
      <alignment horizontal="right" vertical="center" wrapText="1" readingOrder="1"/>
    </xf>
    <xf numFmtId="0" fontId="2" fillId="5" borderId="0" xfId="0" applyFont="1" applyFill="1" applyAlignment="1">
      <alignment horizontal="center" vertical="center" readingOrder="1"/>
    </xf>
    <xf numFmtId="166" fontId="5" fillId="0" borderId="21" xfId="0" applyNumberFormat="1" applyFont="1" applyFill="1" applyBorder="1" applyAlignment="1">
      <alignment horizontal="center" vertical="center" wrapText="1" readingOrder="1"/>
    </xf>
    <xf numFmtId="166" fontId="5" fillId="0" borderId="30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readingOrder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9E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zoomScale="50" zoomScaleNormal="50" workbookViewId="0"/>
  </sheetViews>
  <sheetFormatPr defaultColWidth="9.140625" defaultRowHeight="23.25"/>
  <cols>
    <col min="1" max="1" width="56.28515625" style="17" bestFit="1" customWidth="1"/>
    <col min="2" max="2" width="24.85546875" style="17" bestFit="1" customWidth="1"/>
    <col min="3" max="3" width="23.5703125" style="17" bestFit="1" customWidth="1"/>
    <col min="4" max="4" width="17.140625" style="17" bestFit="1" customWidth="1"/>
    <col min="5" max="5" width="18.5703125" style="17" bestFit="1" customWidth="1"/>
    <col min="6" max="6" width="28.28515625" style="17" customWidth="1"/>
    <col min="7" max="7" width="31.7109375" style="17" bestFit="1" customWidth="1"/>
    <col min="8" max="8" width="31.85546875" style="17" bestFit="1" customWidth="1"/>
    <col min="9" max="16384" width="9.140625" style="17"/>
  </cols>
  <sheetData>
    <row r="1" spans="1:8" ht="24" thickBot="1">
      <c r="A1" s="7" t="s">
        <v>31</v>
      </c>
      <c r="B1" s="104" t="s">
        <v>32</v>
      </c>
      <c r="C1" s="104"/>
      <c r="D1" s="107"/>
      <c r="E1" s="107"/>
      <c r="F1" s="107"/>
      <c r="G1" s="107"/>
      <c r="H1" s="107"/>
    </row>
    <row r="2" spans="1:8" s="18" customFormat="1" ht="30.75" thickBot="1">
      <c r="A2" s="91" t="s">
        <v>10</v>
      </c>
      <c r="B2" s="92"/>
      <c r="C2" s="92"/>
      <c r="D2" s="92"/>
      <c r="E2" s="92"/>
      <c r="F2" s="92"/>
      <c r="G2" s="92"/>
      <c r="H2" s="93"/>
    </row>
    <row r="3" spans="1:8" s="19" customFormat="1" ht="26.25">
      <c r="A3" s="102" t="s">
        <v>8</v>
      </c>
      <c r="B3" s="103"/>
      <c r="C3" s="9">
        <v>31500</v>
      </c>
      <c r="D3" s="8" t="s">
        <v>9</v>
      </c>
      <c r="E3" s="10">
        <v>1000</v>
      </c>
      <c r="F3" s="94"/>
      <c r="G3" s="94"/>
      <c r="H3" s="95"/>
    </row>
    <row r="4" spans="1:8" ht="24" thickBot="1">
      <c r="A4" s="12" t="s">
        <v>11</v>
      </c>
      <c r="B4" s="1" t="s">
        <v>12</v>
      </c>
      <c r="C4" s="1" t="s">
        <v>13</v>
      </c>
      <c r="D4" s="2" t="s">
        <v>14</v>
      </c>
      <c r="E4" s="3" t="s">
        <v>15</v>
      </c>
      <c r="F4" s="2" t="s">
        <v>16</v>
      </c>
      <c r="G4" s="76" t="s">
        <v>33</v>
      </c>
      <c r="H4" s="71"/>
    </row>
    <row r="5" spans="1:8" ht="24" thickBot="1">
      <c r="A5" s="12" t="s">
        <v>17</v>
      </c>
      <c r="B5" s="4">
        <v>0.17</v>
      </c>
      <c r="C5" s="4">
        <v>0.35</v>
      </c>
      <c r="D5" s="5">
        <v>0.22</v>
      </c>
      <c r="E5" s="6">
        <v>0.14000000000000001</v>
      </c>
      <c r="F5" s="5">
        <v>0.12</v>
      </c>
      <c r="G5" s="77">
        <f>SUM(B5:F5)</f>
        <v>1</v>
      </c>
      <c r="H5" s="73"/>
    </row>
    <row r="6" spans="1:8" ht="24" thickBot="1">
      <c r="A6" s="12" t="s">
        <v>9</v>
      </c>
      <c r="B6" s="39">
        <f>B5*$E$3</f>
        <v>170</v>
      </c>
      <c r="C6" s="39">
        <f>C5*$E$3</f>
        <v>350</v>
      </c>
      <c r="D6" s="39">
        <f>D5*$E$3</f>
        <v>220</v>
      </c>
      <c r="E6" s="39">
        <f>E5*$E$3</f>
        <v>140</v>
      </c>
      <c r="F6" s="66">
        <f>F5*$E$3</f>
        <v>120</v>
      </c>
      <c r="G6" s="72"/>
      <c r="H6" s="73"/>
    </row>
    <row r="7" spans="1:8" ht="47.25" thickBot="1">
      <c r="A7" s="12" t="s">
        <v>26</v>
      </c>
      <c r="B7" s="4">
        <v>0.5</v>
      </c>
      <c r="C7" s="4">
        <v>0.5</v>
      </c>
      <c r="D7" s="4">
        <v>0.25</v>
      </c>
      <c r="E7" s="4">
        <v>0.02</v>
      </c>
      <c r="F7" s="40"/>
      <c r="G7" s="72"/>
      <c r="H7" s="73"/>
    </row>
    <row r="8" spans="1:8" s="80" customFormat="1" ht="40.5" customHeight="1" thickBot="1">
      <c r="A8" s="85" t="s">
        <v>36</v>
      </c>
      <c r="B8" s="86"/>
      <c r="C8" s="86"/>
      <c r="D8" s="86"/>
      <c r="E8" s="86"/>
      <c r="F8" s="86"/>
      <c r="G8" s="86"/>
      <c r="H8" s="86"/>
    </row>
    <row r="9" spans="1:8" ht="24" thickBot="1">
      <c r="A9" s="11"/>
      <c r="B9" s="13"/>
      <c r="C9" s="14"/>
      <c r="D9" s="87" t="s">
        <v>21</v>
      </c>
      <c r="E9" s="87"/>
      <c r="F9" s="32" t="s">
        <v>22</v>
      </c>
      <c r="G9" s="72"/>
      <c r="H9" s="73"/>
    </row>
    <row r="10" spans="1:8" ht="24" thickBot="1">
      <c r="A10" s="12" t="s">
        <v>30</v>
      </c>
      <c r="B10" s="15" t="s">
        <v>0</v>
      </c>
      <c r="C10" s="16" t="s">
        <v>1</v>
      </c>
      <c r="D10" s="27" t="s">
        <v>19</v>
      </c>
      <c r="E10" s="30" t="s">
        <v>2</v>
      </c>
      <c r="F10" s="26" t="s">
        <v>2</v>
      </c>
      <c r="G10" s="72"/>
      <c r="H10" s="73"/>
    </row>
    <row r="11" spans="1:8" ht="24" thickBot="1">
      <c r="A11" s="12" t="s">
        <v>20</v>
      </c>
      <c r="B11" s="20">
        <f>ROUND((B7*B6),0)+ROUND((C7*C6),0)+ROUND((D7*D6),0)+ROUND((E7*E6),0)</f>
        <v>318</v>
      </c>
      <c r="C11" s="20">
        <f>ROUND(((1-B7)*B6),0)+ROUND(((1-C7)*C6),0)+ROUND(((1-D7)*D6),0)+ROUND(((1-E7)*E6),0)</f>
        <v>562</v>
      </c>
      <c r="D11" s="28">
        <f>ROUND((F6*0.95),0)</f>
        <v>114</v>
      </c>
      <c r="E11" s="31">
        <f>ROUND((F6*0.05),0)</f>
        <v>6</v>
      </c>
      <c r="F11" s="20">
        <f>F6</f>
        <v>120</v>
      </c>
      <c r="G11" s="72"/>
      <c r="H11" s="73"/>
    </row>
    <row r="12" spans="1:8" ht="24" thickBot="1">
      <c r="A12" s="12" t="s">
        <v>18</v>
      </c>
      <c r="B12" s="34">
        <f>C3*2</f>
        <v>63000</v>
      </c>
      <c r="C12" s="35">
        <f>C3*3</f>
        <v>94500</v>
      </c>
      <c r="D12" s="29">
        <v>99000</v>
      </c>
      <c r="E12" s="38">
        <f>C3*6</f>
        <v>189000</v>
      </c>
      <c r="F12" s="67">
        <f>C3*6</f>
        <v>189000</v>
      </c>
      <c r="G12" s="72"/>
      <c r="H12" s="73"/>
    </row>
    <row r="13" spans="1:8" ht="24" thickBot="1">
      <c r="A13" s="21"/>
      <c r="B13" s="78"/>
      <c r="C13" s="79"/>
      <c r="D13" s="36">
        <f>D12*D11</f>
        <v>11286000</v>
      </c>
      <c r="E13" s="37">
        <f>E12*E11</f>
        <v>1134000</v>
      </c>
      <c r="F13" s="68">
        <f>F12*F11</f>
        <v>22680000</v>
      </c>
      <c r="G13" s="74"/>
      <c r="H13" s="75"/>
    </row>
    <row r="14" spans="1:8" ht="24" thickBot="1">
      <c r="A14" s="24"/>
      <c r="B14" s="25"/>
      <c r="C14" s="25"/>
      <c r="D14" s="88" t="s">
        <v>34</v>
      </c>
      <c r="E14" s="89"/>
      <c r="F14" s="33" t="s">
        <v>35</v>
      </c>
      <c r="G14" s="69" t="s">
        <v>23</v>
      </c>
      <c r="H14" s="70" t="s">
        <v>25</v>
      </c>
    </row>
    <row r="15" spans="1:8" ht="24" thickBot="1">
      <c r="A15" s="12" t="s">
        <v>3</v>
      </c>
      <c r="B15" s="54">
        <f>B$12*B$11</f>
        <v>20034000</v>
      </c>
      <c r="C15" s="55">
        <f>C$12*C$11</f>
        <v>53109000</v>
      </c>
      <c r="D15" s="90">
        <f>D13+E13</f>
        <v>12420000</v>
      </c>
      <c r="E15" s="90"/>
      <c r="F15" s="56">
        <f>F13</f>
        <v>22680000</v>
      </c>
      <c r="G15" s="62">
        <f>SUM(B15:E15)</f>
        <v>85563000</v>
      </c>
      <c r="H15" s="56">
        <f>B15+C15+F15</f>
        <v>95823000</v>
      </c>
    </row>
    <row r="16" spans="1:8" ht="24" thickBot="1">
      <c r="A16" s="43" t="s">
        <v>4</v>
      </c>
      <c r="B16" s="57">
        <f>B$12*B$11*0.8</f>
        <v>16027200</v>
      </c>
      <c r="C16" s="52">
        <f>C$12*C$11*0.8</f>
        <v>42487200</v>
      </c>
      <c r="D16" s="105">
        <f>D15*0.8</f>
        <v>9936000</v>
      </c>
      <c r="E16" s="105"/>
      <c r="F16" s="58">
        <f>F15*0.8</f>
        <v>18144000</v>
      </c>
      <c r="G16" s="63">
        <f t="shared" ref="G16:G18" si="0">SUM(B16:E16)</f>
        <v>68450400</v>
      </c>
      <c r="H16" s="58">
        <f>H15*0.8</f>
        <v>76658400</v>
      </c>
    </row>
    <row r="17" spans="1:8" ht="24" thickBot="1">
      <c r="A17" s="12" t="s">
        <v>5</v>
      </c>
      <c r="B17" s="57">
        <f>B$12*B$11*0.75</f>
        <v>15025500</v>
      </c>
      <c r="C17" s="52">
        <f>C$12*C$11*0.75</f>
        <v>39831750</v>
      </c>
      <c r="D17" s="105">
        <f>D15*0.75</f>
        <v>9315000</v>
      </c>
      <c r="E17" s="105"/>
      <c r="F17" s="58">
        <f>F15*0.75</f>
        <v>17010000</v>
      </c>
      <c r="G17" s="63">
        <f t="shared" si="0"/>
        <v>64172250</v>
      </c>
      <c r="H17" s="58">
        <f>H15*0.75</f>
        <v>71867250</v>
      </c>
    </row>
    <row r="18" spans="1:8" ht="24" thickBot="1">
      <c r="A18" s="43" t="s">
        <v>6</v>
      </c>
      <c r="B18" s="57">
        <f>B$12*B$11*0.7</f>
        <v>14023800</v>
      </c>
      <c r="C18" s="52">
        <f>C$12*C$11*0.7</f>
        <v>37176300</v>
      </c>
      <c r="D18" s="105">
        <f>D15*0.7</f>
        <v>8694000</v>
      </c>
      <c r="E18" s="105"/>
      <c r="F18" s="58">
        <f>F15*0.7</f>
        <v>15875999.999999998</v>
      </c>
      <c r="G18" s="63">
        <f t="shared" si="0"/>
        <v>59894100</v>
      </c>
      <c r="H18" s="58">
        <f>H15*0.7</f>
        <v>67076099.999999993</v>
      </c>
    </row>
    <row r="19" spans="1:8" ht="24" thickBot="1">
      <c r="A19" s="12" t="s">
        <v>7</v>
      </c>
      <c r="B19" s="57">
        <f>B$12*B$11*0.6</f>
        <v>12020400</v>
      </c>
      <c r="C19" s="52">
        <f>C$12*C$11*0.6</f>
        <v>31865400</v>
      </c>
      <c r="D19" s="105">
        <f>D15*0.6</f>
        <v>7452000</v>
      </c>
      <c r="E19" s="105"/>
      <c r="F19" s="58">
        <f>F15*0.6</f>
        <v>13608000</v>
      </c>
      <c r="G19" s="63">
        <f t="shared" ref="G19" si="1">SUM(B19:E19)</f>
        <v>51337800</v>
      </c>
      <c r="H19" s="58">
        <f>H15*0.6</f>
        <v>57493800</v>
      </c>
    </row>
    <row r="20" spans="1:8" ht="24" thickBot="1">
      <c r="A20" s="17" t="s">
        <v>24</v>
      </c>
      <c r="B20" s="81"/>
      <c r="C20" s="82"/>
      <c r="D20" s="82"/>
      <c r="E20" s="82"/>
      <c r="F20" s="83"/>
      <c r="G20" s="84"/>
      <c r="H20" s="83"/>
    </row>
    <row r="21" spans="1:8" ht="24" thickBot="1">
      <c r="A21" s="4">
        <v>0.5</v>
      </c>
      <c r="B21" s="59">
        <f>B15*$A$21</f>
        <v>10017000</v>
      </c>
      <c r="C21" s="60">
        <f>C15*$A$21</f>
        <v>26554500</v>
      </c>
      <c r="D21" s="106">
        <f>D15*$A$21</f>
        <v>6210000</v>
      </c>
      <c r="E21" s="106"/>
      <c r="F21" s="61">
        <f>F15*$A$21</f>
        <v>11340000</v>
      </c>
      <c r="G21" s="64">
        <f>G15*$A$21</f>
        <v>42781500</v>
      </c>
      <c r="H21" s="65">
        <f>H15*$A$21</f>
        <v>47911500</v>
      </c>
    </row>
    <row r="22" spans="1:8" ht="9" customHeight="1" thickBot="1">
      <c r="A22" s="100"/>
      <c r="B22" s="101"/>
      <c r="C22" s="101"/>
      <c r="D22" s="101"/>
      <c r="E22" s="101"/>
      <c r="F22" s="101"/>
      <c r="G22" s="101"/>
      <c r="H22" s="101"/>
    </row>
    <row r="23" spans="1:8" s="18" customFormat="1" ht="30.75" thickBot="1">
      <c r="A23" s="96" t="s">
        <v>27</v>
      </c>
      <c r="B23" s="97"/>
      <c r="C23" s="97"/>
      <c r="D23" s="97"/>
      <c r="E23" s="98"/>
      <c r="F23" s="98"/>
      <c r="G23" s="98"/>
      <c r="H23" s="99"/>
    </row>
    <row r="24" spans="1:8" ht="24" thickBot="1">
      <c r="A24" s="41" t="s">
        <v>30</v>
      </c>
      <c r="B24" s="45" t="s">
        <v>28</v>
      </c>
      <c r="C24" s="45" t="s">
        <v>29</v>
      </c>
      <c r="D24" s="45" t="s">
        <v>33</v>
      </c>
      <c r="E24" s="22"/>
    </row>
    <row r="25" spans="1:8" ht="24" thickBot="1">
      <c r="A25" s="41" t="s">
        <v>17</v>
      </c>
      <c r="B25" s="46">
        <f>SUM(B5:E5)</f>
        <v>0.88</v>
      </c>
      <c r="C25" s="46">
        <f>F5</f>
        <v>0.12</v>
      </c>
      <c r="D25" s="47">
        <f>SUM(B25:C25)</f>
        <v>1</v>
      </c>
      <c r="E25" s="22"/>
    </row>
    <row r="26" spans="1:8" ht="24" thickBot="1">
      <c r="A26" s="42" t="s">
        <v>20</v>
      </c>
      <c r="B26" s="48">
        <f>B25*E3</f>
        <v>880</v>
      </c>
      <c r="C26" s="48">
        <f>C25*E3</f>
        <v>120</v>
      </c>
      <c r="D26" s="49">
        <f>SUM(B26:C26)</f>
        <v>1000</v>
      </c>
      <c r="E26" s="22"/>
    </row>
    <row r="27" spans="1:8" ht="24" thickBot="1">
      <c r="A27" s="42" t="s">
        <v>18</v>
      </c>
      <c r="B27" s="50">
        <v>87819</v>
      </c>
      <c r="C27" s="50">
        <v>175638</v>
      </c>
      <c r="D27" s="51"/>
      <c r="E27" s="23"/>
    </row>
    <row r="28" spans="1:8" ht="24" thickBot="1">
      <c r="A28" s="43" t="s">
        <v>3</v>
      </c>
      <c r="B28" s="52">
        <f>B$27*B$26</f>
        <v>77280720</v>
      </c>
      <c r="C28" s="52">
        <f>C$27*C$26</f>
        <v>21076560</v>
      </c>
      <c r="D28" s="52">
        <f t="shared" ref="D28:D32" si="2">SUM(B28:C28)</f>
        <v>98357280</v>
      </c>
    </row>
    <row r="29" spans="1:8" ht="24" thickBot="1">
      <c r="A29" s="44" t="s">
        <v>4</v>
      </c>
      <c r="B29" s="52">
        <f>B$27*B$26*0.8</f>
        <v>61824576</v>
      </c>
      <c r="C29" s="52">
        <f>C$27*C$26*0.8</f>
        <v>16861248</v>
      </c>
      <c r="D29" s="52">
        <f t="shared" si="2"/>
        <v>78685824</v>
      </c>
    </row>
    <row r="30" spans="1:8" ht="24" thickBot="1">
      <c r="A30" s="43" t="s">
        <v>5</v>
      </c>
      <c r="B30" s="52">
        <f>B$27*B$26*0.75</f>
        <v>57960540</v>
      </c>
      <c r="C30" s="52">
        <f>C$27*C$26*0.75</f>
        <v>15807420</v>
      </c>
      <c r="D30" s="52">
        <f t="shared" si="2"/>
        <v>73767960</v>
      </c>
    </row>
    <row r="31" spans="1:8" ht="24" thickBot="1">
      <c r="A31" s="44" t="s">
        <v>6</v>
      </c>
      <c r="B31" s="52">
        <f>B$27*B$26*0.7</f>
        <v>54096504</v>
      </c>
      <c r="C31" s="52">
        <f>C$27*C$26*0.7</f>
        <v>14753591.999999998</v>
      </c>
      <c r="D31" s="52">
        <f t="shared" si="2"/>
        <v>68850096</v>
      </c>
    </row>
    <row r="32" spans="1:8" ht="24" thickBot="1">
      <c r="A32" s="43" t="s">
        <v>7</v>
      </c>
      <c r="B32" s="52">
        <f>B$27*B$26*0.6</f>
        <v>46368432</v>
      </c>
      <c r="C32" s="52">
        <f>C$27*C$26*0.6</f>
        <v>12645936</v>
      </c>
      <c r="D32" s="52">
        <f t="shared" si="2"/>
        <v>59014368</v>
      </c>
    </row>
    <row r="33" spans="1:4" ht="24" thickBot="1">
      <c r="A33" s="17" t="s">
        <v>24</v>
      </c>
      <c r="B33" s="53"/>
      <c r="C33" s="53"/>
      <c r="D33" s="53"/>
    </row>
    <row r="34" spans="1:4" ht="24" thickBot="1">
      <c r="A34" s="5">
        <v>0.5</v>
      </c>
      <c r="B34" s="52">
        <f>B$27*B$26*A34</f>
        <v>38640360</v>
      </c>
      <c r="C34" s="52">
        <f>C$27*C$26*A34</f>
        <v>10538280</v>
      </c>
      <c r="D34" s="52">
        <f>SUM(B34:C34)</f>
        <v>49178640</v>
      </c>
    </row>
  </sheetData>
  <mergeCells count="18">
    <mergeCell ref="B1:C1"/>
    <mergeCell ref="D16:E16"/>
    <mergeCell ref="D19:E19"/>
    <mergeCell ref="D17:E17"/>
    <mergeCell ref="D21:E21"/>
    <mergeCell ref="D18:E18"/>
    <mergeCell ref="D1:H1"/>
    <mergeCell ref="A2:H2"/>
    <mergeCell ref="F3:H3"/>
    <mergeCell ref="A23:H23"/>
    <mergeCell ref="A22:H22"/>
    <mergeCell ref="A3:B3"/>
    <mergeCell ref="B20:F20"/>
    <mergeCell ref="G20:H20"/>
    <mergeCell ref="A8:H8"/>
    <mergeCell ref="D9:E9"/>
    <mergeCell ref="D14:E14"/>
    <mergeCell ref="D15:E15"/>
  </mergeCells>
  <pageMargins left="0.7" right="0.7" top="0.75" bottom="0.75" header="0.3" footer="0.3"/>
  <pageSetup orientation="portrait" r:id="rId1"/>
  <ignoredErrors>
    <ignoredError sqref="G16 G17 G18: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2015-03-18T20:02:33Z</dcterms:created>
  <dcterms:modified xsi:type="dcterms:W3CDTF">2015-04-09T23:41:24Z</dcterms:modified>
</cp:coreProperties>
</file>